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4496" windowHeight="9096"/>
  </bookViews>
  <sheets>
    <sheet name="Calculator" sheetId="1" r:id="rId1"/>
  </sheets>
  <calcPr calcId="145621" concurrentCalc="0"/>
</workbook>
</file>

<file path=xl/calcChain.xml><?xml version="1.0" encoding="utf-8"?>
<calcChain xmlns="http://schemas.openxmlformats.org/spreadsheetml/2006/main">
  <c r="L4" i="1" l="1"/>
  <c r="L6" i="1"/>
  <c r="L7" i="1"/>
  <c r="L18" i="1"/>
  <c r="L19" i="1"/>
  <c r="L21" i="1"/>
  <c r="L9" i="1"/>
  <c r="L10" i="1"/>
  <c r="L12" i="1"/>
  <c r="L13" i="1"/>
  <c r="L15" i="1"/>
  <c r="L16" i="1"/>
  <c r="L17" i="1"/>
  <c r="L20" i="1"/>
  <c r="B27" i="1"/>
  <c r="H27" i="1"/>
  <c r="L22" i="1"/>
  <c r="K21" i="1"/>
  <c r="K20" i="1"/>
  <c r="K6" i="1"/>
  <c r="K7" i="1"/>
  <c r="K9" i="1"/>
  <c r="K10" i="1"/>
  <c r="K12" i="1"/>
  <c r="K13" i="1"/>
  <c r="K15" i="1"/>
  <c r="K16" i="1"/>
  <c r="K17" i="1"/>
  <c r="K18" i="1"/>
  <c r="K19" i="1"/>
  <c r="K22" i="1"/>
  <c r="K4" i="1"/>
  <c r="H21" i="1"/>
  <c r="I21" i="1"/>
  <c r="H20" i="1"/>
  <c r="I20" i="1"/>
  <c r="J20" i="1"/>
  <c r="J21" i="1"/>
</calcChain>
</file>

<file path=xl/sharedStrings.xml><?xml version="1.0" encoding="utf-8"?>
<sst xmlns="http://schemas.openxmlformats.org/spreadsheetml/2006/main" count="58" uniqueCount="55">
  <si>
    <t>B</t>
  </si>
  <si>
    <t>S.E.</t>
  </si>
  <si>
    <t>Wald</t>
  </si>
  <si>
    <t>df</t>
  </si>
  <si>
    <t>Sig.</t>
  </si>
  <si>
    <t>Lower</t>
  </si>
  <si>
    <t>Upper</t>
  </si>
  <si>
    <t>Edad</t>
  </si>
  <si>
    <t>ColorSuperiorNasalCG</t>
  </si>
  <si>
    <t>ColorSuperiorNasalCG(1)</t>
  </si>
  <si>
    <t>ColorSuperiorNasalCG(2)</t>
  </si>
  <si>
    <t>ColorsuperiortemporalCG</t>
  </si>
  <si>
    <t>ColorsuperiortemporalCG(1)</t>
  </si>
  <si>
    <t>ColorsuperiortemporalCG(2)</t>
  </si>
  <si>
    <t>ColorminimoCG</t>
  </si>
  <si>
    <t>ColorminimoCG(1)</t>
  </si>
  <si>
    <t>ColorminimoCG(2)</t>
  </si>
  <si>
    <t>ColorCDRatioAverage</t>
  </si>
  <si>
    <t>ColorCDRatioAverage(1)</t>
  </si>
  <si>
    <t>ColorCDRatioAverage(2)</t>
  </si>
  <si>
    <t>ColorCDRatioAverage(3)</t>
  </si>
  <si>
    <t>InferiortemporalCG</t>
  </si>
  <si>
    <t>InferiorCF</t>
  </si>
  <si>
    <t>Constant</t>
  </si>
  <si>
    <t>OR</t>
  </si>
  <si>
    <t>95% C.I.for OR</t>
  </si>
  <si>
    <t>*</t>
  </si>
  <si>
    <t>MIXTO</t>
  </si>
  <si>
    <t>ColorSuperiorTemporal=Naranja</t>
  </si>
  <si>
    <t>ColorMinimo=Naranja</t>
  </si>
  <si>
    <t>ColorMinimo=Rojo</t>
  </si>
  <si>
    <t>CDRatioAverage=Naranja</t>
  </si>
  <si>
    <t>CDRatioAverage=Rojo</t>
  </si>
  <si>
    <t>CDRatioAverage=Gris</t>
  </si>
  <si>
    <t>ColorSuperiorNasal=Naranja</t>
  </si>
  <si>
    <t>ColorSuperiorNasal=Rojo</t>
  </si>
  <si>
    <t>ColorSuperiorTemporal=Rojo</t>
  </si>
  <si>
    <t>AverageCDRatio (*100)</t>
  </si>
  <si>
    <t>VerticalCDRatio (*100)</t>
  </si>
  <si>
    <t>Xi</t>
  </si>
  <si>
    <t>Bi</t>
  </si>
  <si>
    <t>0-Green; 1-Yellow; 2-Red</t>
  </si>
  <si>
    <t>0-Green; 1-Yellow; 2-Red; 3-Grey</t>
  </si>
  <si>
    <t>Age (years)</t>
  </si>
  <si>
    <t>Superior Nasal Ganglion Cell Color</t>
  </si>
  <si>
    <t>Superior Temporal Ganglion Cell Color</t>
  </si>
  <si>
    <t>Minimum Ganglion Cell Color</t>
  </si>
  <si>
    <t>C/D Ratio Average Color</t>
  </si>
  <si>
    <t>Inferior Temporal Ganglion Cell Value</t>
  </si>
  <si>
    <t>Inferior Retinal Nerve Fiber Layer Value</t>
  </si>
  <si>
    <t>C/D Ratio Average Value</t>
  </si>
  <si>
    <t>C/D Ratio Vertical Value</t>
  </si>
  <si>
    <t>GLAUCOMA DIAGNOSTIC CALCULATOR</t>
  </si>
  <si>
    <t>Predicted Probability of having Glaucoma</t>
  </si>
  <si>
    <t>TEST RESULT: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</si>
</sst>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#.000"/>
    <numFmt numFmtId="165" formatCode="###0.000"/>
    <numFmt numFmtId="166" formatCode="###0"/>
    <numFmt numFmtId="167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167" fontId="0" fillId="0" borderId="9" xfId="2" applyNumberFormat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4" borderId="0" xfId="0" applyFont="1" applyFill="1"/>
    <xf numFmtId="0" fontId="1" fillId="4" borderId="0" xfId="0" applyFont="1" applyFill="1" applyBorder="1" applyAlignment="1"/>
    <xf numFmtId="0" fontId="5" fillId="4" borderId="2" xfId="1" applyFont="1" applyFill="1" applyBorder="1" applyAlignment="1">
      <alignment horizontal="center" wrapText="1"/>
    </xf>
    <xf numFmtId="0" fontId="5" fillId="4" borderId="15" xfId="1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/>
    </xf>
    <xf numFmtId="0" fontId="5" fillId="4" borderId="16" xfId="1" applyFont="1" applyFill="1" applyBorder="1" applyAlignment="1">
      <alignment horizontal="left" vertical="top" wrapText="1"/>
    </xf>
    <xf numFmtId="164" fontId="6" fillId="4" borderId="3" xfId="1" applyNumberFormat="1" applyFont="1" applyFill="1" applyBorder="1" applyAlignment="1">
      <alignment horizontal="right" vertical="top"/>
    </xf>
    <xf numFmtId="164" fontId="5" fillId="4" borderId="4" xfId="1" applyNumberFormat="1" applyFont="1" applyFill="1" applyBorder="1" applyAlignment="1">
      <alignment horizontal="right" vertical="top"/>
    </xf>
    <xf numFmtId="165" fontId="5" fillId="4" borderId="4" xfId="1" applyNumberFormat="1" applyFont="1" applyFill="1" applyBorder="1" applyAlignment="1">
      <alignment horizontal="right" vertical="top"/>
    </xf>
    <xf numFmtId="166" fontId="5" fillId="4" borderId="4" xfId="1" applyNumberFormat="1" applyFont="1" applyFill="1" applyBorder="1" applyAlignment="1">
      <alignment horizontal="right" vertical="top"/>
    </xf>
    <xf numFmtId="165" fontId="5" fillId="4" borderId="4" xfId="1" applyNumberFormat="1" applyFont="1" applyFill="1" applyBorder="1" applyAlignment="1">
      <alignment horizontal="center" vertical="top"/>
    </xf>
    <xf numFmtId="165" fontId="5" fillId="4" borderId="17" xfId="1" applyNumberFormat="1" applyFont="1" applyFill="1" applyBorder="1" applyAlignment="1">
      <alignment horizontal="center" vertical="top"/>
    </xf>
    <xf numFmtId="0" fontId="5" fillId="4" borderId="18" xfId="1" applyFont="1" applyFill="1" applyBorder="1" applyAlignment="1">
      <alignment horizontal="left" vertical="top" wrapText="1"/>
    </xf>
    <xf numFmtId="0" fontId="6" fillId="4" borderId="5" xfId="1" applyFont="1" applyFill="1" applyBorder="1" applyAlignment="1">
      <alignment horizontal="left" vertical="top" wrapText="1"/>
    </xf>
    <xf numFmtId="0" fontId="5" fillId="4" borderId="6" xfId="1" applyFont="1" applyFill="1" applyBorder="1" applyAlignment="1">
      <alignment horizontal="left" vertical="top" wrapText="1"/>
    </xf>
    <xf numFmtId="165" fontId="5" fillId="4" borderId="6" xfId="1" applyNumberFormat="1" applyFont="1" applyFill="1" applyBorder="1" applyAlignment="1">
      <alignment horizontal="right" vertical="top"/>
    </xf>
    <xf numFmtId="166" fontId="5" fillId="4" borderId="6" xfId="1" applyNumberFormat="1" applyFont="1" applyFill="1" applyBorder="1" applyAlignment="1">
      <alignment horizontal="right" vertical="top"/>
    </xf>
    <xf numFmtId="164" fontId="5" fillId="4" borderId="6" xfId="1" applyNumberFormat="1" applyFont="1" applyFill="1" applyBorder="1" applyAlignment="1">
      <alignment horizontal="right" vertical="top"/>
    </xf>
    <xf numFmtId="0" fontId="5" fillId="4" borderId="6" xfId="1" applyFont="1" applyFill="1" applyBorder="1" applyAlignment="1">
      <alignment horizontal="center" vertical="top" wrapText="1"/>
    </xf>
    <xf numFmtId="0" fontId="5" fillId="4" borderId="19" xfId="1" applyFont="1" applyFill="1" applyBorder="1" applyAlignment="1">
      <alignment horizontal="center" vertical="top" wrapText="1"/>
    </xf>
    <xf numFmtId="0" fontId="5" fillId="4" borderId="18" xfId="1" applyFont="1" applyFill="1" applyBorder="1" applyAlignment="1">
      <alignment horizontal="left" vertical="top" wrapText="1" indent="1"/>
    </xf>
    <xf numFmtId="165" fontId="6" fillId="4" borderId="5" xfId="1" applyNumberFormat="1" applyFont="1" applyFill="1" applyBorder="1" applyAlignment="1">
      <alignment horizontal="right" vertical="top"/>
    </xf>
    <xf numFmtId="164" fontId="5" fillId="4" borderId="6" xfId="1" applyNumberFormat="1" applyFont="1" applyFill="1" applyBorder="1" applyAlignment="1">
      <alignment horizontal="center" vertical="top"/>
    </xf>
    <xf numFmtId="164" fontId="5" fillId="4" borderId="19" xfId="1" applyNumberFormat="1" applyFont="1" applyFill="1" applyBorder="1" applyAlignment="1">
      <alignment horizontal="center" vertical="top"/>
    </xf>
    <xf numFmtId="165" fontId="5" fillId="4" borderId="19" xfId="1" applyNumberFormat="1" applyFont="1" applyFill="1" applyBorder="1" applyAlignment="1">
      <alignment horizontal="center" vertical="top"/>
    </xf>
    <xf numFmtId="165" fontId="5" fillId="4" borderId="6" xfId="1" applyNumberFormat="1" applyFont="1" applyFill="1" applyBorder="1" applyAlignment="1">
      <alignment horizontal="center" vertical="top"/>
    </xf>
    <xf numFmtId="164" fontId="6" fillId="4" borderId="5" xfId="1" applyNumberFormat="1" applyFont="1" applyFill="1" applyBorder="1" applyAlignment="1">
      <alignment horizontal="right" vertical="top"/>
    </xf>
    <xf numFmtId="0" fontId="0" fillId="4" borderId="0" xfId="0" applyFont="1" applyFill="1" applyAlignment="1">
      <alignment horizontal="center"/>
    </xf>
    <xf numFmtId="0" fontId="3" fillId="4" borderId="18" xfId="1" applyFont="1" applyFill="1" applyBorder="1" applyAlignment="1">
      <alignment horizontal="left" vertical="top" wrapText="1"/>
    </xf>
    <xf numFmtId="0" fontId="5" fillId="4" borderId="20" xfId="1" applyFont="1" applyFill="1" applyBorder="1" applyAlignment="1">
      <alignment horizontal="left" vertical="top" wrapText="1"/>
    </xf>
    <xf numFmtId="164" fontId="6" fillId="4" borderId="21" xfId="1" applyNumberFormat="1" applyFont="1" applyFill="1" applyBorder="1" applyAlignment="1">
      <alignment horizontal="right" vertical="top"/>
    </xf>
    <xf numFmtId="165" fontId="5" fillId="4" borderId="22" xfId="1" applyNumberFormat="1" applyFont="1" applyFill="1" applyBorder="1" applyAlignment="1">
      <alignment horizontal="right" vertical="top"/>
    </xf>
    <xf numFmtId="164" fontId="5" fillId="4" borderId="22" xfId="1" applyNumberFormat="1" applyFont="1" applyFill="1" applyBorder="1" applyAlignment="1">
      <alignment horizontal="right" vertical="top"/>
    </xf>
    <xf numFmtId="166" fontId="5" fillId="4" borderId="22" xfId="1" applyNumberFormat="1" applyFont="1" applyFill="1" applyBorder="1" applyAlignment="1">
      <alignment horizontal="right" vertical="top"/>
    </xf>
    <xf numFmtId="165" fontId="5" fillId="4" borderId="22" xfId="1" applyNumberFormat="1" applyFont="1" applyFill="1" applyBorder="1" applyAlignment="1">
      <alignment horizontal="center" vertical="top"/>
    </xf>
    <xf numFmtId="0" fontId="5" fillId="4" borderId="22" xfId="1" applyFont="1" applyFill="1" applyBorder="1" applyAlignment="1">
      <alignment horizontal="center" vertical="top" wrapText="1"/>
    </xf>
    <xf numFmtId="0" fontId="5" fillId="4" borderId="23" xfId="1" applyFont="1" applyFill="1" applyBorder="1" applyAlignment="1">
      <alignment horizontal="center" vertical="top" wrapText="1"/>
    </xf>
    <xf numFmtId="0" fontId="5" fillId="4" borderId="0" xfId="1" applyFont="1" applyFill="1" applyBorder="1" applyAlignment="1">
      <alignment vertical="top" wrapText="1"/>
    </xf>
    <xf numFmtId="0" fontId="12" fillId="4" borderId="0" xfId="0" applyFont="1" applyFill="1"/>
    <xf numFmtId="0" fontId="1" fillId="4" borderId="0" xfId="0" applyFont="1" applyFill="1"/>
    <xf numFmtId="0" fontId="0" fillId="4" borderId="0" xfId="0" applyFont="1" applyFill="1" applyAlignment="1">
      <alignment horizontal="left" indent="1"/>
    </xf>
    <xf numFmtId="0" fontId="5" fillId="4" borderId="0" xfId="1" applyFont="1" applyFill="1" applyBorder="1" applyAlignment="1">
      <alignment horizontal="left" vertical="top" wrapText="1" indent="1"/>
    </xf>
    <xf numFmtId="0" fontId="0" fillId="4" borderId="0" xfId="0" applyFont="1" applyFill="1" applyBorder="1" applyAlignment="1">
      <alignment horizontal="left" indent="1"/>
    </xf>
    <xf numFmtId="0" fontId="4" fillId="4" borderId="0" xfId="1" applyFont="1" applyFill="1" applyBorder="1" applyAlignment="1">
      <alignment horizontal="center"/>
    </xf>
    <xf numFmtId="164" fontId="4" fillId="4" borderId="0" xfId="1" applyNumberFormat="1" applyFont="1" applyFill="1" applyBorder="1" applyAlignment="1">
      <alignment horizontal="center"/>
    </xf>
    <xf numFmtId="164" fontId="8" fillId="4" borderId="0" xfId="1" applyNumberFormat="1" applyFont="1" applyFill="1" applyBorder="1" applyAlignment="1">
      <alignment horizontal="center"/>
    </xf>
    <xf numFmtId="0" fontId="4" fillId="4" borderId="0" xfId="1" applyFont="1" applyFill="1" applyAlignment="1">
      <alignment horizontal="center"/>
    </xf>
    <xf numFmtId="0" fontId="5" fillId="4" borderId="10" xfId="1" applyFont="1" applyFill="1" applyBorder="1" applyAlignment="1">
      <alignment horizontal="left" wrapText="1"/>
    </xf>
    <xf numFmtId="0" fontId="5" fillId="4" borderId="14" xfId="1" applyFont="1" applyFill="1" applyBorder="1" applyAlignment="1">
      <alignment horizontal="left" wrapText="1"/>
    </xf>
    <xf numFmtId="0" fontId="5" fillId="4" borderId="11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12" xfId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0" fontId="5" fillId="4" borderId="13" xfId="1" applyFont="1" applyFill="1" applyBorder="1" applyAlignment="1">
      <alignment horizontal="center" wrapText="1"/>
    </xf>
    <xf numFmtId="0" fontId="0" fillId="4" borderId="0" xfId="0" applyFont="1" applyFill="1" applyAlignment="1">
      <alignment horizontal="center"/>
    </xf>
    <xf numFmtId="0" fontId="9" fillId="3" borderId="0" xfId="0" applyFont="1" applyFill="1" applyAlignment="1">
      <alignment horizontal="left" indent="2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13" fillId="4" borderId="27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</cellXfs>
  <cellStyles count="3">
    <cellStyle name="Normal" xfId="0" builtinId="0"/>
    <cellStyle name="Normal_Hoja1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130" zoomScaleNormal="130" workbookViewId="0">
      <selection activeCell="H36" sqref="H36:J36"/>
    </sheetView>
  </sheetViews>
  <sheetFormatPr baseColWidth="10" defaultColWidth="11.5546875" defaultRowHeight="14.4" x14ac:dyDescent="0.3"/>
  <cols>
    <col min="1" max="1" width="40" style="1" customWidth="1"/>
    <col min="2" max="2" width="25.88671875" style="1" customWidth="1"/>
    <col min="3" max="7" width="11.5546875" style="1" hidden="1" customWidth="1"/>
    <col min="8" max="9" width="9.109375" style="1" customWidth="1"/>
    <col min="10" max="10" width="16.77734375" style="1" customWidth="1"/>
    <col min="11" max="11" width="8.109375" style="3" customWidth="1"/>
    <col min="12" max="12" width="6" style="3" customWidth="1"/>
    <col min="13" max="16384" width="11.5546875" style="1"/>
  </cols>
  <sheetData>
    <row r="1" spans="1:12" ht="13.8" customHeight="1" x14ac:dyDescent="0.35">
      <c r="A1" s="9"/>
      <c r="B1" s="9"/>
      <c r="C1" s="9"/>
      <c r="D1" s="9"/>
      <c r="E1" s="9"/>
      <c r="F1" s="9"/>
      <c r="G1" s="9"/>
      <c r="H1" s="9"/>
      <c r="I1" s="9"/>
      <c r="J1" s="9"/>
      <c r="K1" s="36"/>
    </row>
    <row r="2" spans="1:12" ht="14.55" hidden="1" x14ac:dyDescent="0.35">
      <c r="A2" s="9"/>
      <c r="B2" s="56"/>
      <c r="C2" s="58" t="s">
        <v>0</v>
      </c>
      <c r="D2" s="60" t="s">
        <v>1</v>
      </c>
      <c r="E2" s="60" t="s">
        <v>2</v>
      </c>
      <c r="F2" s="60" t="s">
        <v>3</v>
      </c>
      <c r="G2" s="60" t="s">
        <v>4</v>
      </c>
      <c r="H2" s="60" t="s">
        <v>24</v>
      </c>
      <c r="I2" s="60" t="s">
        <v>25</v>
      </c>
      <c r="J2" s="62"/>
      <c r="K2" s="52"/>
      <c r="L2" s="2"/>
    </row>
    <row r="3" spans="1:12" ht="15" hidden="1" thickBot="1" x14ac:dyDescent="0.4">
      <c r="A3" s="10"/>
      <c r="B3" s="57"/>
      <c r="C3" s="59"/>
      <c r="D3" s="61"/>
      <c r="E3" s="61"/>
      <c r="F3" s="61"/>
      <c r="G3" s="61"/>
      <c r="H3" s="61"/>
      <c r="I3" s="11" t="s">
        <v>5</v>
      </c>
      <c r="J3" s="12" t="s">
        <v>6</v>
      </c>
      <c r="K3" s="52" t="s">
        <v>40</v>
      </c>
      <c r="L3" s="4" t="s">
        <v>39</v>
      </c>
    </row>
    <row r="4" spans="1:12" ht="15" hidden="1" customHeight="1" thickTop="1" x14ac:dyDescent="0.35">
      <c r="A4" s="13" t="s">
        <v>27</v>
      </c>
      <c r="B4" s="14" t="s">
        <v>7</v>
      </c>
      <c r="C4" s="15">
        <v>4.3708434280896158E-2</v>
      </c>
      <c r="D4" s="16">
        <v>1.4863574966556761E-2</v>
      </c>
      <c r="E4" s="17">
        <v>8.6473680377963511</v>
      </c>
      <c r="F4" s="18">
        <v>1</v>
      </c>
      <c r="G4" s="16">
        <v>3.2753415620588281E-3</v>
      </c>
      <c r="H4" s="19">
        <v>1.0446777182696454</v>
      </c>
      <c r="I4" s="19">
        <v>1.0146831158998286</v>
      </c>
      <c r="J4" s="20">
        <v>1.0755589779191841</v>
      </c>
      <c r="K4" s="53">
        <f>C4</f>
        <v>4.3708434280896158E-2</v>
      </c>
      <c r="L4" s="4">
        <f>B28</f>
        <v>56</v>
      </c>
    </row>
    <row r="5" spans="1:12" ht="14.55" hidden="1" x14ac:dyDescent="0.35">
      <c r="A5" s="9"/>
      <c r="B5" s="21" t="s">
        <v>8</v>
      </c>
      <c r="C5" s="22"/>
      <c r="D5" s="23"/>
      <c r="E5" s="24">
        <v>6.4825777231663055</v>
      </c>
      <c r="F5" s="25">
        <v>2</v>
      </c>
      <c r="G5" s="26">
        <v>3.9113450774006665E-2</v>
      </c>
      <c r="H5" s="27"/>
      <c r="I5" s="27"/>
      <c r="J5" s="28"/>
      <c r="K5" s="54"/>
      <c r="L5" s="4"/>
    </row>
    <row r="6" spans="1:12" ht="14.55" hidden="1" x14ac:dyDescent="0.35">
      <c r="A6" s="9" t="s">
        <v>34</v>
      </c>
      <c r="B6" s="29" t="s">
        <v>9</v>
      </c>
      <c r="C6" s="30">
        <v>-1.4773703024763045</v>
      </c>
      <c r="D6" s="26">
        <v>0.61126063153983634</v>
      </c>
      <c r="E6" s="24">
        <v>5.8415201339061298</v>
      </c>
      <c r="F6" s="25">
        <v>1</v>
      </c>
      <c r="G6" s="26">
        <v>1.5652298070246543E-2</v>
      </c>
      <c r="H6" s="31">
        <v>0.22823709443213275</v>
      </c>
      <c r="I6" s="31">
        <v>6.8877953839858092E-2</v>
      </c>
      <c r="J6" s="32">
        <v>0.75629673024168365</v>
      </c>
      <c r="K6" s="53">
        <f t="shared" ref="K6:K22" si="0">C6</f>
        <v>-1.4773703024763045</v>
      </c>
      <c r="L6" s="4">
        <f>IF(B29=1,1,0)</f>
        <v>0</v>
      </c>
    </row>
    <row r="7" spans="1:12" ht="14.55" hidden="1" x14ac:dyDescent="0.35">
      <c r="A7" s="9" t="s">
        <v>35</v>
      </c>
      <c r="B7" s="29" t="s">
        <v>10</v>
      </c>
      <c r="C7" s="30">
        <v>-1.189505991131665</v>
      </c>
      <c r="D7" s="26">
        <v>0.74538380509086843</v>
      </c>
      <c r="E7" s="24">
        <v>2.5466740459728263</v>
      </c>
      <c r="F7" s="25">
        <v>1</v>
      </c>
      <c r="G7" s="26">
        <v>0.11052670743056781</v>
      </c>
      <c r="H7" s="31">
        <v>0.30437158919700569</v>
      </c>
      <c r="I7" s="31">
        <v>7.0620740434292936E-2</v>
      </c>
      <c r="J7" s="33">
        <v>1.3118251627014155</v>
      </c>
      <c r="K7" s="53">
        <f t="shared" si="0"/>
        <v>-1.189505991131665</v>
      </c>
      <c r="L7" s="4">
        <f>IF(B29=2,1,0)</f>
        <v>1</v>
      </c>
    </row>
    <row r="8" spans="1:12" ht="14.55" hidden="1" x14ac:dyDescent="0.35">
      <c r="A8" s="9"/>
      <c r="B8" s="21" t="s">
        <v>11</v>
      </c>
      <c r="C8" s="22"/>
      <c r="D8" s="23"/>
      <c r="E8" s="24">
        <v>7.1138426678961348</v>
      </c>
      <c r="F8" s="25">
        <v>2</v>
      </c>
      <c r="G8" s="26">
        <v>2.8526513271019779E-2</v>
      </c>
      <c r="H8" s="27"/>
      <c r="I8" s="27"/>
      <c r="J8" s="28"/>
      <c r="K8" s="54"/>
      <c r="L8" s="4"/>
    </row>
    <row r="9" spans="1:12" ht="28.95" hidden="1" x14ac:dyDescent="0.35">
      <c r="A9" s="9" t="s">
        <v>28</v>
      </c>
      <c r="B9" s="29" t="s">
        <v>12</v>
      </c>
      <c r="C9" s="30">
        <v>1.4028677938404881</v>
      </c>
      <c r="D9" s="26">
        <v>0.56789631725862699</v>
      </c>
      <c r="E9" s="24">
        <v>6.1023257267012632</v>
      </c>
      <c r="F9" s="25">
        <v>1</v>
      </c>
      <c r="G9" s="26">
        <v>1.3500408999911274E-2</v>
      </c>
      <c r="H9" s="34">
        <v>4.0668461357555321</v>
      </c>
      <c r="I9" s="34">
        <v>1.3361755485005156</v>
      </c>
      <c r="J9" s="33">
        <v>12.378042324206865</v>
      </c>
      <c r="K9" s="53">
        <f t="shared" si="0"/>
        <v>1.4028677938404881</v>
      </c>
      <c r="L9" s="4">
        <f>IF(B30=1,1,0)</f>
        <v>0</v>
      </c>
    </row>
    <row r="10" spans="1:12" ht="28.95" hidden="1" x14ac:dyDescent="0.35">
      <c r="A10" s="9" t="s">
        <v>36</v>
      </c>
      <c r="B10" s="29" t="s">
        <v>13</v>
      </c>
      <c r="C10" s="30">
        <v>1.0952511908970264</v>
      </c>
      <c r="D10" s="26">
        <v>0.64201119119175321</v>
      </c>
      <c r="E10" s="24">
        <v>2.9103302346518345</v>
      </c>
      <c r="F10" s="25">
        <v>1</v>
      </c>
      <c r="G10" s="26">
        <v>8.8013851198711676E-2</v>
      </c>
      <c r="H10" s="34">
        <v>2.9899336331849082</v>
      </c>
      <c r="I10" s="31">
        <v>0.84953373971755475</v>
      </c>
      <c r="J10" s="33">
        <v>10.523070141772703</v>
      </c>
      <c r="K10" s="53">
        <f t="shared" si="0"/>
        <v>1.0952511908970264</v>
      </c>
      <c r="L10" s="4">
        <f>IF(B30=2,1,0)</f>
        <v>1</v>
      </c>
    </row>
    <row r="11" spans="1:12" ht="14.55" hidden="1" x14ac:dyDescent="0.35">
      <c r="A11" s="9"/>
      <c r="B11" s="21" t="s">
        <v>14</v>
      </c>
      <c r="C11" s="22"/>
      <c r="D11" s="23"/>
      <c r="E11" s="24">
        <v>8.2164964105189462</v>
      </c>
      <c r="F11" s="25">
        <v>2</v>
      </c>
      <c r="G11" s="26">
        <v>1.6436542770083683E-2</v>
      </c>
      <c r="H11" s="27"/>
      <c r="I11" s="27"/>
      <c r="J11" s="28"/>
      <c r="K11" s="54"/>
      <c r="L11" s="4"/>
    </row>
    <row r="12" spans="1:12" ht="14.55" hidden="1" x14ac:dyDescent="0.35">
      <c r="A12" s="9" t="s">
        <v>29</v>
      </c>
      <c r="B12" s="29" t="s">
        <v>15</v>
      </c>
      <c r="C12" s="30">
        <v>1.4552065626984034</v>
      </c>
      <c r="D12" s="26">
        <v>0.55374325371562372</v>
      </c>
      <c r="E12" s="24">
        <v>6.9060925293730833</v>
      </c>
      <c r="F12" s="25">
        <v>1</v>
      </c>
      <c r="G12" s="26">
        <v>8.5902518470564408E-3</v>
      </c>
      <c r="H12" s="34">
        <v>4.2853685714798182</v>
      </c>
      <c r="I12" s="34">
        <v>1.4475749799359034</v>
      </c>
      <c r="J12" s="33">
        <v>12.686309205371957</v>
      </c>
      <c r="K12" s="53">
        <f t="shared" si="0"/>
        <v>1.4552065626984034</v>
      </c>
      <c r="L12" s="4">
        <f>IF(B31=1,1,0)</f>
        <v>0</v>
      </c>
    </row>
    <row r="13" spans="1:12" ht="14.55" hidden="1" x14ac:dyDescent="0.35">
      <c r="A13" s="9" t="s">
        <v>30</v>
      </c>
      <c r="B13" s="29" t="s">
        <v>16</v>
      </c>
      <c r="C13" s="30">
        <v>1.1094008568853102</v>
      </c>
      <c r="D13" s="26">
        <v>0.55572957680432189</v>
      </c>
      <c r="E13" s="24">
        <v>3.9851986221880185</v>
      </c>
      <c r="F13" s="25">
        <v>1</v>
      </c>
      <c r="G13" s="26">
        <v>4.5901688600413916E-2</v>
      </c>
      <c r="H13" s="34">
        <v>3.0325409240129617</v>
      </c>
      <c r="I13" s="34">
        <v>1.0203961162829858</v>
      </c>
      <c r="J13" s="33">
        <v>9.0124847684768952</v>
      </c>
      <c r="K13" s="53">
        <f t="shared" si="0"/>
        <v>1.1094008568853102</v>
      </c>
      <c r="L13" s="4">
        <f>IF(B31=2,1,0)</f>
        <v>1</v>
      </c>
    </row>
    <row r="14" spans="1:12" ht="14.55" hidden="1" x14ac:dyDescent="0.35">
      <c r="A14" s="9"/>
      <c r="B14" s="21" t="s">
        <v>17</v>
      </c>
      <c r="C14" s="22"/>
      <c r="D14" s="23"/>
      <c r="E14" s="24">
        <v>16.593439891215002</v>
      </c>
      <c r="F14" s="25">
        <v>3</v>
      </c>
      <c r="G14" s="26">
        <v>8.5669069026042489E-4</v>
      </c>
      <c r="H14" s="27"/>
      <c r="I14" s="27"/>
      <c r="J14" s="28"/>
      <c r="K14" s="54"/>
      <c r="L14" s="4"/>
    </row>
    <row r="15" spans="1:12" ht="14.55" hidden="1" x14ac:dyDescent="0.35">
      <c r="A15" s="9" t="s">
        <v>31</v>
      </c>
      <c r="B15" s="29" t="s">
        <v>18</v>
      </c>
      <c r="C15" s="35">
        <v>5.6269960102724196E-3</v>
      </c>
      <c r="D15" s="26">
        <v>0.49422159548265843</v>
      </c>
      <c r="E15" s="26">
        <v>1.2963127054458812E-4</v>
      </c>
      <c r="F15" s="25">
        <v>1</v>
      </c>
      <c r="G15" s="26">
        <v>0.99091582342324791</v>
      </c>
      <c r="H15" s="34">
        <v>1.005642857288817</v>
      </c>
      <c r="I15" s="31">
        <v>0.38173465524327477</v>
      </c>
      <c r="J15" s="33">
        <v>2.6492683923902995</v>
      </c>
      <c r="K15" s="53">
        <f t="shared" si="0"/>
        <v>5.6269960102724196E-3</v>
      </c>
      <c r="L15" s="4">
        <f>IF(B32=1,1,0)</f>
        <v>0</v>
      </c>
    </row>
    <row r="16" spans="1:12" ht="14.55" hidden="1" x14ac:dyDescent="0.35">
      <c r="A16" s="9" t="s">
        <v>32</v>
      </c>
      <c r="B16" s="29" t="s">
        <v>19</v>
      </c>
      <c r="C16" s="30">
        <v>2.2305615101668006</v>
      </c>
      <c r="D16" s="26">
        <v>0.56541812628617749</v>
      </c>
      <c r="E16" s="24">
        <v>15.562843622413668</v>
      </c>
      <c r="F16" s="25">
        <v>1</v>
      </c>
      <c r="G16" s="26">
        <v>7.9807634570200047E-5</v>
      </c>
      <c r="H16" s="34">
        <v>9.3050895152059887</v>
      </c>
      <c r="I16" s="34">
        <v>3.0721030094331576</v>
      </c>
      <c r="J16" s="33">
        <v>28.184175667329729</v>
      </c>
      <c r="K16" s="53">
        <f t="shared" si="0"/>
        <v>2.2305615101668006</v>
      </c>
      <c r="L16" s="4">
        <f>IF(B32=2,1,0)</f>
        <v>0</v>
      </c>
    </row>
    <row r="17" spans="1:12" ht="14.55" hidden="1" x14ac:dyDescent="0.35">
      <c r="A17" s="9" t="s">
        <v>33</v>
      </c>
      <c r="B17" s="29" t="s">
        <v>20</v>
      </c>
      <c r="C17" s="35">
        <v>0.58286682267361689</v>
      </c>
      <c r="D17" s="26">
        <v>0.52293624853419207</v>
      </c>
      <c r="E17" s="24">
        <v>1.2423420269933614</v>
      </c>
      <c r="F17" s="25">
        <v>1</v>
      </c>
      <c r="G17" s="26">
        <v>0.26502016507108417</v>
      </c>
      <c r="H17" s="34">
        <v>1.7911660326701824</v>
      </c>
      <c r="I17" s="31">
        <v>0.64270503617901908</v>
      </c>
      <c r="J17" s="33">
        <v>4.9918322962974377</v>
      </c>
      <c r="K17" s="53">
        <f t="shared" si="0"/>
        <v>0.58286682267361689</v>
      </c>
      <c r="L17" s="4">
        <f>IF(B32=3,1,0)</f>
        <v>1</v>
      </c>
    </row>
    <row r="18" spans="1:12" ht="14.55" hidden="1" x14ac:dyDescent="0.35">
      <c r="A18" s="9"/>
      <c r="B18" s="21" t="s">
        <v>21</v>
      </c>
      <c r="C18" s="35">
        <v>-3.371507047165493E-2</v>
      </c>
      <c r="D18" s="26">
        <v>1.7044316075051715E-2</v>
      </c>
      <c r="E18" s="24">
        <v>3.9128120292305368</v>
      </c>
      <c r="F18" s="25">
        <v>1</v>
      </c>
      <c r="G18" s="26">
        <v>4.7919353323550455E-2</v>
      </c>
      <c r="H18" s="31">
        <v>0.96684694863963616</v>
      </c>
      <c r="I18" s="31">
        <v>0.93508175396526283</v>
      </c>
      <c r="J18" s="32">
        <v>0.9996912228580408</v>
      </c>
      <c r="K18" s="53">
        <f t="shared" si="0"/>
        <v>-3.371507047165493E-2</v>
      </c>
      <c r="L18" s="4">
        <f>B33</f>
        <v>56</v>
      </c>
    </row>
    <row r="19" spans="1:12" ht="14.55" hidden="1" x14ac:dyDescent="0.35">
      <c r="A19" s="9"/>
      <c r="B19" s="21" t="s">
        <v>22</v>
      </c>
      <c r="C19" s="35">
        <v>-3.5085811853334252E-2</v>
      </c>
      <c r="D19" s="26">
        <v>7.953646235395375E-3</v>
      </c>
      <c r="E19" s="24">
        <v>19.459448129578981</v>
      </c>
      <c r="F19" s="25">
        <v>1</v>
      </c>
      <c r="G19" s="26">
        <v>1.0275826917439075E-5</v>
      </c>
      <c r="H19" s="31">
        <v>0.96552255942230791</v>
      </c>
      <c r="I19" s="31">
        <v>0.95058787306568115</v>
      </c>
      <c r="J19" s="32">
        <v>0.98069188464072832</v>
      </c>
      <c r="K19" s="53">
        <f t="shared" si="0"/>
        <v>-3.5085811853334252E-2</v>
      </c>
      <c r="L19" s="4">
        <f t="shared" ref="L19:L22" si="1">B34</f>
        <v>33</v>
      </c>
    </row>
    <row r="20" spans="1:12" ht="14.55" hidden="1" x14ac:dyDescent="0.35">
      <c r="A20" s="36" t="s">
        <v>26</v>
      </c>
      <c r="B20" s="37" t="s">
        <v>37</v>
      </c>
      <c r="C20" s="30">
        <v>-9.8636111074234005</v>
      </c>
      <c r="D20" s="24">
        <v>3.274090609704075</v>
      </c>
      <c r="E20" s="24">
        <v>9.0759165389509189</v>
      </c>
      <c r="F20" s="25">
        <v>1</v>
      </c>
      <c r="G20" s="26">
        <v>2.5899773381565217E-3</v>
      </c>
      <c r="H20" s="31">
        <f>EXP(C20/100)</f>
        <v>0.90607235773889439</v>
      </c>
      <c r="I20" s="31">
        <f>H20*EXP(-1.26*D20/100)</f>
        <v>0.86945417197676245</v>
      </c>
      <c r="J20" s="32">
        <f>H20*EXP(1.26*D20/100)</f>
        <v>0.94423276570402215</v>
      </c>
      <c r="K20" s="53">
        <f>C20/100</f>
        <v>-9.8636111074234006E-2</v>
      </c>
      <c r="L20" s="4">
        <f>B35*100</f>
        <v>70</v>
      </c>
    </row>
    <row r="21" spans="1:12" ht="14.55" hidden="1" x14ac:dyDescent="0.35">
      <c r="A21" s="36" t="s">
        <v>26</v>
      </c>
      <c r="B21" s="37" t="s">
        <v>38</v>
      </c>
      <c r="C21" s="30">
        <v>11.71766982368592</v>
      </c>
      <c r="D21" s="24">
        <v>3.3118073132782184</v>
      </c>
      <c r="E21" s="24">
        <v>12.51850281191698</v>
      </c>
      <c r="F21" s="25">
        <v>1</v>
      </c>
      <c r="G21" s="26">
        <v>4.0294164658008367E-4</v>
      </c>
      <c r="H21" s="34">
        <f>EXP(C21/100)</f>
        <v>1.1243180771615944</v>
      </c>
      <c r="I21" s="31">
        <f>H21*EXP(-1.26*D21/100)</f>
        <v>1.0783670714656184</v>
      </c>
      <c r="J21" s="32">
        <f>H21*EXP(1.26*D21/100)</f>
        <v>1.1722271312627408</v>
      </c>
      <c r="K21" s="53">
        <f>C21/100</f>
        <v>0.11717669823685921</v>
      </c>
      <c r="L21" s="4">
        <f>B36*100</f>
        <v>80</v>
      </c>
    </row>
    <row r="22" spans="1:12" ht="15" hidden="1" thickBot="1" x14ac:dyDescent="0.4">
      <c r="A22" s="9"/>
      <c r="B22" s="38" t="s">
        <v>23</v>
      </c>
      <c r="C22" s="39">
        <v>0.90509229181465967</v>
      </c>
      <c r="D22" s="40">
        <v>1.8608968871644767</v>
      </c>
      <c r="E22" s="41">
        <v>0.23655989224093216</v>
      </c>
      <c r="F22" s="42">
        <v>1</v>
      </c>
      <c r="G22" s="41">
        <v>0.62670185778471477</v>
      </c>
      <c r="H22" s="43"/>
      <c r="I22" s="44"/>
      <c r="J22" s="45"/>
      <c r="K22" s="53">
        <f t="shared" si="0"/>
        <v>0.90509229181465967</v>
      </c>
      <c r="L22" s="4">
        <f t="shared" si="1"/>
        <v>0</v>
      </c>
    </row>
    <row r="23" spans="1:12" ht="14.55" x14ac:dyDescent="0.35">
      <c r="A23" s="9"/>
      <c r="B23" s="46"/>
      <c r="C23" s="46"/>
      <c r="D23" s="46"/>
      <c r="E23" s="46"/>
      <c r="F23" s="46"/>
      <c r="G23" s="46"/>
      <c r="H23" s="46"/>
      <c r="I23" s="46"/>
      <c r="J23" s="46"/>
      <c r="K23" s="55"/>
    </row>
    <row r="24" spans="1:12" ht="15.45" x14ac:dyDescent="0.35">
      <c r="A24" s="47" t="s">
        <v>52</v>
      </c>
      <c r="B24" s="9"/>
      <c r="C24" s="9"/>
      <c r="D24" s="9"/>
      <c r="E24" s="9"/>
      <c r="F24" s="9"/>
      <c r="G24" s="9"/>
      <c r="H24" s="9"/>
      <c r="I24" s="9"/>
      <c r="J24" s="9"/>
      <c r="K24" s="36"/>
    </row>
    <row r="25" spans="1:12" ht="14.55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36"/>
    </row>
    <row r="26" spans="1:12" ht="15" thickBot="1" x14ac:dyDescent="0.4">
      <c r="A26" s="9"/>
      <c r="B26" s="9"/>
      <c r="C26" s="9"/>
      <c r="D26" s="9"/>
      <c r="E26" s="9"/>
      <c r="F26" s="9"/>
      <c r="G26" s="9"/>
      <c r="H26" s="68" t="s">
        <v>54</v>
      </c>
      <c r="I26" s="69"/>
      <c r="J26" s="69"/>
      <c r="K26" s="36"/>
    </row>
    <row r="27" spans="1:12" ht="16.05" thickBot="1" x14ac:dyDescent="0.4">
      <c r="A27" s="48" t="s">
        <v>53</v>
      </c>
      <c r="B27" s="7">
        <f>EXP(SUMPRODUCT(K4:K22,L4:L22))/(1+EXP(SUMPRODUCT(K4:K22,L4:L22)))</f>
        <v>0.96980496698702334</v>
      </c>
      <c r="C27" s="8"/>
      <c r="D27" s="8"/>
      <c r="E27" s="8"/>
      <c r="F27" s="8"/>
      <c r="G27" s="8"/>
      <c r="H27" s="65" t="str">
        <f>IF(B27&lt;=0.3,"Negative (low probability)",IF(B27&lt;=0.6,"Inconclusive (intermediate probability)","Positive (high probability)"))</f>
        <v>Positive (high probability)</v>
      </c>
      <c r="I27" s="66"/>
      <c r="J27" s="67"/>
      <c r="K27" s="36"/>
    </row>
    <row r="28" spans="1:12" ht="14.55" x14ac:dyDescent="0.35">
      <c r="A28" s="49" t="s">
        <v>43</v>
      </c>
      <c r="B28" s="5">
        <v>56</v>
      </c>
      <c r="H28" s="9"/>
      <c r="I28" s="9"/>
      <c r="J28" s="9"/>
      <c r="K28" s="36"/>
    </row>
    <row r="29" spans="1:12" ht="14.55" x14ac:dyDescent="0.35">
      <c r="A29" s="49" t="s">
        <v>44</v>
      </c>
      <c r="B29" s="5">
        <v>2</v>
      </c>
      <c r="H29" s="64" t="s">
        <v>41</v>
      </c>
      <c r="I29" s="64"/>
      <c r="J29" s="64"/>
      <c r="K29" s="36"/>
    </row>
    <row r="30" spans="1:12" ht="14.55" x14ac:dyDescent="0.35">
      <c r="A30" s="50" t="s">
        <v>45</v>
      </c>
      <c r="B30" s="5">
        <v>2</v>
      </c>
      <c r="H30" s="64" t="s">
        <v>41</v>
      </c>
      <c r="I30" s="64"/>
      <c r="J30" s="64"/>
      <c r="K30" s="36"/>
    </row>
    <row r="31" spans="1:12" ht="14.55" x14ac:dyDescent="0.35">
      <c r="A31" s="51" t="s">
        <v>46</v>
      </c>
      <c r="B31" s="5">
        <v>2</v>
      </c>
      <c r="H31" s="64" t="s">
        <v>41</v>
      </c>
      <c r="I31" s="64"/>
      <c r="J31" s="64"/>
      <c r="K31" s="36"/>
    </row>
    <row r="32" spans="1:12" ht="14.55" x14ac:dyDescent="0.35">
      <c r="A32" s="51" t="s">
        <v>47</v>
      </c>
      <c r="B32" s="5">
        <v>3</v>
      </c>
      <c r="H32" s="64" t="s">
        <v>42</v>
      </c>
      <c r="I32" s="64"/>
      <c r="J32" s="64"/>
      <c r="K32" s="36"/>
    </row>
    <row r="33" spans="1:11" ht="14.55" x14ac:dyDescent="0.35">
      <c r="A33" s="49" t="s">
        <v>48</v>
      </c>
      <c r="B33" s="5">
        <v>56</v>
      </c>
      <c r="H33" s="9"/>
      <c r="I33" s="9"/>
      <c r="J33" s="9"/>
      <c r="K33" s="36"/>
    </row>
    <row r="34" spans="1:11" ht="14.55" x14ac:dyDescent="0.35">
      <c r="A34" s="49" t="s">
        <v>49</v>
      </c>
      <c r="B34" s="5">
        <v>33</v>
      </c>
      <c r="H34" s="9"/>
      <c r="I34" s="9"/>
      <c r="J34" s="9"/>
      <c r="K34" s="36"/>
    </row>
    <row r="35" spans="1:11" ht="14.55" x14ac:dyDescent="0.35">
      <c r="A35" s="49" t="s">
        <v>50</v>
      </c>
      <c r="B35" s="5">
        <v>0.7</v>
      </c>
      <c r="H35" s="63"/>
      <c r="I35" s="63"/>
      <c r="J35" s="63"/>
      <c r="K35" s="36"/>
    </row>
    <row r="36" spans="1:11" ht="14.55" x14ac:dyDescent="0.35">
      <c r="A36" s="49" t="s">
        <v>51</v>
      </c>
      <c r="B36" s="6">
        <v>0.8</v>
      </c>
      <c r="H36" s="63"/>
      <c r="I36" s="63"/>
      <c r="J36" s="63"/>
      <c r="K36" s="36"/>
    </row>
    <row r="37" spans="1:11" ht="14.55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36"/>
    </row>
  </sheetData>
  <sheetProtection selectLockedCells="1"/>
  <mergeCells count="16">
    <mergeCell ref="G2:G3"/>
    <mergeCell ref="H2:H3"/>
    <mergeCell ref="I2:J2"/>
    <mergeCell ref="H36:J36"/>
    <mergeCell ref="H29:J29"/>
    <mergeCell ref="H30:J30"/>
    <mergeCell ref="H31:J31"/>
    <mergeCell ref="H32:J32"/>
    <mergeCell ref="H35:J35"/>
    <mergeCell ref="H27:J27"/>
    <mergeCell ref="H26:J26"/>
    <mergeCell ref="B2:B3"/>
    <mergeCell ref="C2:C3"/>
    <mergeCell ref="D2:D3"/>
    <mergeCell ref="E2:E3"/>
    <mergeCell ref="F2:F3"/>
  </mergeCells>
  <dataValidations count="3">
    <dataValidation type="list" allowBlank="1" showInputMessage="1" showErrorMessage="1" sqref="B29:B31">
      <formula1>"0,1,2"</formula1>
    </dataValidation>
    <dataValidation type="list" allowBlank="1" showInputMessage="1" showErrorMessage="1" sqref="B32">
      <formula1>"0,1,2,3"</formula1>
    </dataValidation>
    <dataValidation type="decimal" allowBlank="1" showInputMessage="1" showErrorMessage="1" sqref="B35:B36">
      <formula1>0</formula1>
      <formula2>1</formula2>
    </dataValidation>
  </dataValidation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Julia</cp:lastModifiedBy>
  <dcterms:created xsi:type="dcterms:W3CDTF">2014-02-18T07:18:05Z</dcterms:created>
  <dcterms:modified xsi:type="dcterms:W3CDTF">2015-09-04T11:57:50Z</dcterms:modified>
</cp:coreProperties>
</file>